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36" yWindow="285" windowWidth="17055" windowHeight="9735" activeTab="0"/>
  </bookViews>
  <sheets>
    <sheet name="Sheet1" sheetId="1" r:id="rId1"/>
  </sheets>
  <definedNames>
    <definedName name="a">'Sheet1'!#REF!</definedName>
    <definedName name="B">'Sheet1'!#REF!</definedName>
    <definedName name="BC">'Sheet1'!#REF!</definedName>
    <definedName name="Bcg">'Sheet1'!#REF!</definedName>
    <definedName name="Bcp">'Sheet1'!#REF!</definedName>
    <definedName name="Bg">'Sheet1'!$F$13</definedName>
    <definedName name="Bp">'Sheet1'!$E$13</definedName>
    <definedName name="Brg">'Sheet1'!#REF!</definedName>
    <definedName name="Brp">'Sheet1'!#REF!</definedName>
    <definedName name="CL">'Sheet1'!#REF!</definedName>
    <definedName name="d0g">'Sheet1'!#REF!</definedName>
    <definedName name="d0p">'Sheet1'!#REF!</definedName>
    <definedName name="DBg">'Sheet1'!$F$23</definedName>
    <definedName name="DBp">'Sheet1'!$E$23</definedName>
    <definedName name="Dg">'Sheet1'!$F$20</definedName>
    <definedName name="dgg">'Sheet1'!#REF!</definedName>
    <definedName name="dgp">'Sheet1'!#REF!</definedName>
    <definedName name="Dig">'Sheet1'!#REF!</definedName>
    <definedName name="Dip">'Sheet1'!#REF!</definedName>
    <definedName name="dkg">'Sheet1'!#REF!</definedName>
    <definedName name="dkp">'Sheet1'!#REF!</definedName>
    <definedName name="Dog">'Sheet1'!$F$21</definedName>
    <definedName name="Dop">'Sheet1'!$E$21</definedName>
    <definedName name="Dp">'Sheet1'!$E$20</definedName>
    <definedName name="Drg">'Sheet1'!$F$22</definedName>
    <definedName name="Drp">'Sheet1'!$E$22</definedName>
    <definedName name="e">'Sheet1'!$E$30</definedName>
    <definedName name="HAg">'Sheet1'!$F$17</definedName>
    <definedName name="HAp">'Sheet1'!$E$17</definedName>
    <definedName name="HDg">'Sheet1'!$F$18</definedName>
    <definedName name="HDp">'Sheet1'!$E$18</definedName>
    <definedName name="hfg">'Sheet1'!#REF!</definedName>
    <definedName name="hfp">'Sheet1'!#REF!</definedName>
    <definedName name="Hg">'Sheet1'!$F$19</definedName>
    <definedName name="hjg">'Sheet1'!#REF!</definedName>
    <definedName name="hjp">'Sheet1'!#REF!</definedName>
    <definedName name="hkg">'Sheet1'!#REF!</definedName>
    <definedName name="hkp">'Sheet1'!#REF!</definedName>
    <definedName name="Hp">'Sheet1'!$E$19</definedName>
    <definedName name="L">'Sheet1'!#REF!</definedName>
    <definedName name="LB">'Sheet1'!$E$15</definedName>
    <definedName name="LBg">'Sheet1'!$F$14</definedName>
    <definedName name="LBp">'Sheet1'!$E$14</definedName>
    <definedName name="Lc">'Sheet1'!$E$16</definedName>
    <definedName name="Lo">'Sheet1'!$E$7</definedName>
    <definedName name="Ls">'Sheet1'!$E$8</definedName>
    <definedName name="Lxg">'Sheet1'!$F$11</definedName>
    <definedName name="Lxp">'Sheet1'!$E$11</definedName>
    <definedName name="m">'Sheet1'!$E$4</definedName>
    <definedName name="Pbg">'Sheet1'!#REF!</definedName>
    <definedName name="Pbp">'Sheet1'!#REF!</definedName>
    <definedName name="Sg">'Sheet1'!$F$26</definedName>
    <definedName name="Sjg">'Sheet1'!$F$29</definedName>
    <definedName name="Sjp">'Sheet1'!$E$29</definedName>
    <definedName name="Smg">'Sheet1'!$F$28</definedName>
    <definedName name="Smp">'Sheet1'!$E$28</definedName>
    <definedName name="Sp">'Sheet1'!$E$26</definedName>
    <definedName name="t0">'Sheet1'!#REF!</definedName>
    <definedName name="tB">'Sheet1'!$E$25</definedName>
    <definedName name="te">'Sheet1'!#REF!</definedName>
    <definedName name="tp">'Sheet1'!$E$24</definedName>
    <definedName name="Xg">'Sheet1'!$F$10</definedName>
    <definedName name="Xp">'Sheet1'!$E$10</definedName>
    <definedName name="XpXg">'Sheet1'!#REF!</definedName>
    <definedName name="Xs">'Sheet1'!$E$9</definedName>
    <definedName name="y">'Sheet1'!#REF!</definedName>
    <definedName name="Zg">'Sheet1'!$F$3</definedName>
    <definedName name="Zmg">'Sheet1'!$F$27</definedName>
    <definedName name="Zmp">'Sheet1'!$E$27</definedName>
    <definedName name="Zp">'Sheet1'!$E$3</definedName>
    <definedName name="α0">'Sheet1'!$E$5</definedName>
    <definedName name="αb">'Sheet1'!#REF!</definedName>
    <definedName name="αw">'Sheet1'!$E$12</definedName>
    <definedName name="С">'Sheet1'!$E$6</definedName>
  </definedNames>
  <calcPr fullCalcOnLoad="1" refMode="R1C1"/>
</workbook>
</file>

<file path=xl/sharedStrings.xml><?xml version="1.0" encoding="utf-8"?>
<sst xmlns="http://schemas.openxmlformats.org/spreadsheetml/2006/main" count="69" uniqueCount="69">
  <si>
    <t>계 산 항 목</t>
  </si>
  <si>
    <t>피 니 언</t>
  </si>
  <si>
    <r>
      <t>X</t>
    </r>
    <r>
      <rPr>
        <sz val="8"/>
        <color indexed="8"/>
        <rFont val="맑은 고딕"/>
        <family val="3"/>
      </rPr>
      <t>p</t>
    </r>
  </si>
  <si>
    <r>
      <t>Z</t>
    </r>
    <r>
      <rPr>
        <sz val="8"/>
        <color indexed="8"/>
        <rFont val="맑은 고딕"/>
        <family val="3"/>
      </rPr>
      <t>mp</t>
    </r>
    <r>
      <rPr>
        <sz val="11"/>
        <color theme="1"/>
        <rFont val="Calibri"/>
        <family val="3"/>
      </rPr>
      <t xml:space="preserve"> = int{ ( α</t>
    </r>
    <r>
      <rPr>
        <vertAlign val="subscript"/>
        <sz val="11"/>
        <color indexed="8"/>
        <rFont val="맑은 고딕"/>
        <family val="3"/>
      </rPr>
      <t xml:space="preserve">0 </t>
    </r>
    <r>
      <rPr>
        <sz val="11"/>
        <color theme="1"/>
        <rFont val="Calibri"/>
        <family val="3"/>
      </rPr>
      <t>Z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 xml:space="preserve"> / 180 ) + 1 (or 2) }</t>
    </r>
  </si>
  <si>
    <t>계 산 값</t>
  </si>
  <si>
    <r>
      <rPr>
        <sz val="11"/>
        <color indexed="8"/>
        <rFont val="맑은 고딕"/>
        <family val="3"/>
      </rPr>
      <t xml:space="preserve">     </t>
    </r>
    <r>
      <rPr>
        <sz val="11"/>
        <color theme="1"/>
        <rFont val="Calibri"/>
        <family val="3"/>
      </rPr>
      <t>* int는 소수점 뒤를 버리고 정수로 변환합니다.      * invα</t>
    </r>
    <r>
      <rPr>
        <sz val="6"/>
        <color indexed="8"/>
        <rFont val="맑은 고딕"/>
        <family val="3"/>
      </rPr>
      <t>0</t>
    </r>
    <r>
      <rPr>
        <sz val="11"/>
        <color theme="1"/>
        <rFont val="Calibri"/>
        <family val="3"/>
      </rPr>
      <t>=tanα</t>
    </r>
    <r>
      <rPr>
        <sz val="6"/>
        <color indexed="8"/>
        <rFont val="맑은 고딕"/>
        <family val="3"/>
      </rPr>
      <t>0</t>
    </r>
    <r>
      <rPr>
        <sz val="11"/>
        <color theme="1"/>
        <rFont val="Calibri"/>
        <family val="3"/>
      </rPr>
      <t>-α</t>
    </r>
    <r>
      <rPr>
        <sz val="6"/>
        <color indexed="8"/>
        <rFont val="맑은 고딕"/>
        <family val="3"/>
      </rPr>
      <t xml:space="preserve">0  </t>
    </r>
    <r>
      <rPr>
        <sz val="10"/>
        <color indexed="10"/>
        <rFont val="맑은 고딕"/>
        <family val="3"/>
      </rPr>
      <t>(삼각함수 계산은 라디안(radian)으로 합니다.)</t>
    </r>
  </si>
  <si>
    <t>어덴덤(mm)</t>
  </si>
  <si>
    <t>디덴덤(mm)</t>
  </si>
  <si>
    <t>틈새거리(mm)</t>
  </si>
  <si>
    <r>
      <t>Z</t>
    </r>
    <r>
      <rPr>
        <sz val="8"/>
        <color indexed="8"/>
        <rFont val="맑은 고딕"/>
        <family val="3"/>
      </rPr>
      <t>mg</t>
    </r>
    <r>
      <rPr>
        <sz val="11"/>
        <color theme="1"/>
        <rFont val="Calibri"/>
        <family val="3"/>
      </rPr>
      <t xml:space="preserve"> = int{ ( α</t>
    </r>
    <r>
      <rPr>
        <vertAlign val="subscript"/>
        <sz val="11"/>
        <color indexed="8"/>
        <rFont val="맑은 고딕"/>
        <family val="3"/>
      </rPr>
      <t xml:space="preserve">0 </t>
    </r>
    <r>
      <rPr>
        <sz val="11"/>
        <color theme="1"/>
        <rFont val="Calibri"/>
        <family val="3"/>
      </rPr>
      <t>Z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/ 180 ) + 1 (or 2) }</t>
    </r>
  </si>
  <si>
    <r>
      <t>L</t>
    </r>
    <r>
      <rPr>
        <sz val="8"/>
        <color indexed="8"/>
        <rFont val="맑은 고딕"/>
        <family val="3"/>
      </rPr>
      <t>s</t>
    </r>
  </si>
  <si>
    <t>전위거리(mm)</t>
  </si>
  <si>
    <r>
      <t>L</t>
    </r>
    <r>
      <rPr>
        <sz val="8"/>
        <color indexed="8"/>
        <rFont val="맑은 고딕"/>
        <family val="3"/>
      </rPr>
      <t>xg</t>
    </r>
    <r>
      <rPr>
        <sz val="11"/>
        <color theme="1"/>
        <rFont val="Calibri"/>
        <family val="3"/>
      </rPr>
      <t xml:space="preserve"> = m X</t>
    </r>
    <r>
      <rPr>
        <sz val="8"/>
        <color indexed="8"/>
        <rFont val="맑은 고딕"/>
        <family val="3"/>
      </rPr>
      <t>g</t>
    </r>
  </si>
  <si>
    <r>
      <t>B</t>
    </r>
    <r>
      <rPr>
        <sz val="8"/>
        <color indexed="8"/>
        <rFont val="맑은 고딕"/>
        <family val="3"/>
      </rPr>
      <t>p</t>
    </r>
  </si>
  <si>
    <r>
      <t>B</t>
    </r>
    <r>
      <rPr>
        <sz val="8"/>
        <color indexed="8"/>
        <rFont val="맑은 고딕"/>
        <family val="3"/>
      </rPr>
      <t>g</t>
    </r>
  </si>
  <si>
    <t>총 백래시(mm)</t>
  </si>
  <si>
    <t>백래시계수</t>
  </si>
  <si>
    <r>
      <t>S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 xml:space="preserve"> = t</t>
    </r>
    <r>
      <rPr>
        <vertAlign val="subscript"/>
        <sz val="11"/>
        <color indexed="8"/>
        <rFont val="맑은 고딕"/>
        <family val="3"/>
      </rPr>
      <t>0</t>
    </r>
    <r>
      <rPr>
        <sz val="11"/>
        <color theme="1"/>
        <rFont val="Calibri"/>
        <family val="3"/>
      </rPr>
      <t>/2 + 2mX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>tanα</t>
    </r>
    <r>
      <rPr>
        <vertAlign val="subscript"/>
        <sz val="11"/>
        <color indexed="8"/>
        <rFont val="맑은 고딕"/>
        <family val="3"/>
      </rPr>
      <t>0</t>
    </r>
    <r>
      <rPr>
        <sz val="11"/>
        <color indexed="8"/>
        <rFont val="맑은 고딕"/>
        <family val="3"/>
      </rPr>
      <t xml:space="preserve"> - mB</t>
    </r>
    <r>
      <rPr>
        <sz val="8"/>
        <color indexed="8"/>
        <rFont val="맑은 고딕"/>
        <family val="3"/>
      </rPr>
      <t>p</t>
    </r>
    <r>
      <rPr>
        <sz val="11"/>
        <color indexed="8"/>
        <rFont val="맑은 고딕"/>
        <family val="3"/>
      </rPr>
      <t>/cosα</t>
    </r>
    <r>
      <rPr>
        <vertAlign val="subscript"/>
        <sz val="11"/>
        <color indexed="8"/>
        <rFont val="맑은 고딕"/>
        <family val="3"/>
      </rPr>
      <t>0</t>
    </r>
  </si>
  <si>
    <r>
      <t>S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= t</t>
    </r>
    <r>
      <rPr>
        <vertAlign val="subscript"/>
        <sz val="11"/>
        <color indexed="8"/>
        <rFont val="맑은 고딕"/>
        <family val="3"/>
      </rPr>
      <t>0</t>
    </r>
    <r>
      <rPr>
        <sz val="11"/>
        <color theme="1"/>
        <rFont val="Calibri"/>
        <family val="3"/>
      </rPr>
      <t>/2 + 2mX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>tanα</t>
    </r>
    <r>
      <rPr>
        <vertAlign val="subscript"/>
        <sz val="11"/>
        <color indexed="8"/>
        <rFont val="맑은 고딕"/>
        <family val="3"/>
      </rPr>
      <t>0</t>
    </r>
    <r>
      <rPr>
        <sz val="11"/>
        <color indexed="8"/>
        <rFont val="맑은 고딕"/>
        <family val="3"/>
      </rPr>
      <t xml:space="preserve"> - mB</t>
    </r>
    <r>
      <rPr>
        <sz val="8"/>
        <color indexed="8"/>
        <rFont val="맑은 고딕"/>
        <family val="3"/>
      </rPr>
      <t>g</t>
    </r>
    <r>
      <rPr>
        <sz val="11"/>
        <color indexed="8"/>
        <rFont val="맑은 고딕"/>
        <family val="3"/>
      </rPr>
      <t>/cosα</t>
    </r>
    <r>
      <rPr>
        <vertAlign val="subscript"/>
        <sz val="11"/>
        <color indexed="8"/>
        <rFont val="맑은 고딕"/>
        <family val="3"/>
      </rPr>
      <t>0</t>
    </r>
  </si>
  <si>
    <r>
      <t>S</t>
    </r>
    <r>
      <rPr>
        <sz val="8"/>
        <color indexed="8"/>
        <rFont val="맑은 고딕"/>
        <family val="3"/>
      </rPr>
      <t>mp</t>
    </r>
    <r>
      <rPr>
        <sz val="11"/>
        <color theme="1"/>
        <rFont val="Calibri"/>
        <family val="3"/>
      </rPr>
      <t>=mcosα</t>
    </r>
    <r>
      <rPr>
        <vertAlign val="subscript"/>
        <sz val="11"/>
        <color indexed="8"/>
        <rFont val="맑은 고딕"/>
        <family val="3"/>
      </rPr>
      <t>0</t>
    </r>
    <r>
      <rPr>
        <sz val="11"/>
        <color theme="1"/>
        <rFont val="Calibri"/>
        <family val="3"/>
      </rPr>
      <t>{π(Z</t>
    </r>
    <r>
      <rPr>
        <sz val="8"/>
        <color indexed="8"/>
        <rFont val="맑은 고딕"/>
        <family val="3"/>
      </rPr>
      <t>mp</t>
    </r>
    <r>
      <rPr>
        <sz val="11"/>
        <color theme="1"/>
        <rFont val="Calibri"/>
        <family val="3"/>
      </rPr>
      <t>-0.5)+Z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>invα0}+2X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>msinα0-mB</t>
    </r>
    <r>
      <rPr>
        <sz val="8"/>
        <color indexed="8"/>
        <rFont val="맑은 고딕"/>
        <family val="3"/>
      </rPr>
      <t>p</t>
    </r>
  </si>
  <si>
    <r>
      <t>S</t>
    </r>
    <r>
      <rPr>
        <sz val="8"/>
        <color indexed="8"/>
        <rFont val="맑은 고딕"/>
        <family val="3"/>
      </rPr>
      <t>mg</t>
    </r>
    <r>
      <rPr>
        <sz val="11"/>
        <color theme="1"/>
        <rFont val="Calibri"/>
        <family val="3"/>
      </rPr>
      <t>=mcosα</t>
    </r>
    <r>
      <rPr>
        <vertAlign val="subscript"/>
        <sz val="11"/>
        <color indexed="8"/>
        <rFont val="맑은 고딕"/>
        <family val="3"/>
      </rPr>
      <t>0</t>
    </r>
    <r>
      <rPr>
        <sz val="11"/>
        <color theme="1"/>
        <rFont val="Calibri"/>
        <family val="3"/>
      </rPr>
      <t>{π(Z</t>
    </r>
    <r>
      <rPr>
        <sz val="8"/>
        <color indexed="8"/>
        <rFont val="맑은 고딕"/>
        <family val="3"/>
      </rPr>
      <t>mg</t>
    </r>
    <r>
      <rPr>
        <sz val="11"/>
        <color theme="1"/>
        <rFont val="Calibri"/>
        <family val="3"/>
      </rPr>
      <t>-0.5)+Z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>invα0}+2X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>msinα0-mB</t>
    </r>
    <r>
      <rPr>
        <sz val="8"/>
        <color indexed="8"/>
        <rFont val="맑은 고딕"/>
        <family val="3"/>
      </rPr>
      <t>g</t>
    </r>
  </si>
  <si>
    <t>피 니 언</t>
  </si>
  <si>
    <t>기어 잇수</t>
  </si>
  <si>
    <t>모듈</t>
  </si>
  <si>
    <t>압력각(degree)</t>
  </si>
  <si>
    <t>틈새비율</t>
  </si>
  <si>
    <t>랙물림백래시거리(mm)</t>
  </si>
  <si>
    <t>총 중심거리(mm)</t>
  </si>
  <si>
    <t>전위계수</t>
  </si>
  <si>
    <t>물리기압력각(degree)</t>
  </si>
  <si>
    <t>피치원지름(mm)</t>
  </si>
  <si>
    <t>기초원지름(mm)</t>
  </si>
  <si>
    <t>원주피치(mm)</t>
  </si>
  <si>
    <t>법원피치(mm)</t>
  </si>
  <si>
    <t>걸치기 두께(mm)</t>
  </si>
  <si>
    <t>총 이높이(mm)</t>
  </si>
  <si>
    <t>이끝원지름(mm)</t>
  </si>
  <si>
    <t>이뿌리원지름(mm)</t>
  </si>
  <si>
    <t>원호이두께(mm)</t>
  </si>
  <si>
    <t>걸치기 잇수</t>
  </si>
  <si>
    <t>현이두께(mm)</t>
  </si>
  <si>
    <r>
      <t>S</t>
    </r>
    <r>
      <rPr>
        <sz val="8"/>
        <color indexed="8"/>
        <rFont val="맑은 고딕"/>
        <family val="3"/>
      </rPr>
      <t>jp</t>
    </r>
    <r>
      <rPr>
        <sz val="11"/>
        <color theme="1"/>
        <rFont val="Calibri"/>
        <family val="3"/>
      </rPr>
      <t>=m Z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 xml:space="preserve"> sin{ S</t>
    </r>
    <r>
      <rPr>
        <sz val="8"/>
        <color indexed="8"/>
        <rFont val="맑은 고딕"/>
        <family val="3"/>
      </rPr>
      <t>p</t>
    </r>
    <r>
      <rPr>
        <sz val="8"/>
        <color indexed="8"/>
        <rFont val="맑은 고딕"/>
        <family val="3"/>
      </rPr>
      <t xml:space="preserve"> </t>
    </r>
    <r>
      <rPr>
        <sz val="11"/>
        <color theme="1"/>
        <rFont val="Calibri"/>
        <family val="3"/>
      </rPr>
      <t>/ ( m Z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 xml:space="preserve"> ) }</t>
    </r>
  </si>
  <si>
    <r>
      <t>S</t>
    </r>
    <r>
      <rPr>
        <sz val="8"/>
        <color indexed="8"/>
        <rFont val="맑은 고딕"/>
        <family val="3"/>
      </rPr>
      <t>jg</t>
    </r>
    <r>
      <rPr>
        <sz val="11"/>
        <color theme="1"/>
        <rFont val="Calibri"/>
        <family val="3"/>
      </rPr>
      <t>=m Z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sin{ S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/ ( m Z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) }</t>
    </r>
  </si>
  <si>
    <r>
      <t>L</t>
    </r>
    <r>
      <rPr>
        <sz val="8"/>
        <color indexed="8"/>
        <rFont val="맑은 고딕"/>
        <family val="3"/>
      </rPr>
      <t>x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 xml:space="preserve"> = m X</t>
    </r>
    <r>
      <rPr>
        <sz val="8"/>
        <color indexed="8"/>
        <rFont val="맑은 고딕"/>
        <family val="3"/>
      </rPr>
      <t>p</t>
    </r>
  </si>
  <si>
    <r>
      <t>L</t>
    </r>
    <r>
      <rPr>
        <sz val="8"/>
        <color indexed="8"/>
        <rFont val="맑은 고딕"/>
        <family val="3"/>
      </rPr>
      <t>Bp</t>
    </r>
    <r>
      <rPr>
        <sz val="11"/>
        <color indexed="8"/>
        <rFont val="맑은 고딕"/>
        <family val="3"/>
      </rPr>
      <t xml:space="preserve"> = m B</t>
    </r>
    <r>
      <rPr>
        <sz val="8"/>
        <color indexed="8"/>
        <rFont val="맑은 고딕"/>
        <family val="3"/>
      </rPr>
      <t>p</t>
    </r>
  </si>
  <si>
    <r>
      <t>L</t>
    </r>
    <r>
      <rPr>
        <sz val="8"/>
        <color indexed="8"/>
        <rFont val="맑은 고딕"/>
        <family val="3"/>
      </rPr>
      <t>Bg</t>
    </r>
    <r>
      <rPr>
        <sz val="11"/>
        <color indexed="8"/>
        <rFont val="맑은 고딕"/>
        <family val="3"/>
      </rPr>
      <t xml:space="preserve"> = m B</t>
    </r>
    <r>
      <rPr>
        <sz val="8"/>
        <color indexed="8"/>
        <rFont val="맑은 고딕"/>
        <family val="3"/>
      </rPr>
      <t>p</t>
    </r>
  </si>
  <si>
    <r>
      <t>L</t>
    </r>
    <r>
      <rPr>
        <sz val="8"/>
        <color indexed="8"/>
        <rFont val="맑은 고딕"/>
        <family val="3"/>
      </rPr>
      <t>c</t>
    </r>
    <r>
      <rPr>
        <sz val="11"/>
        <color theme="1"/>
        <rFont val="Calibri"/>
        <family val="3"/>
      </rPr>
      <t xml:space="preserve"> = m C</t>
    </r>
  </si>
  <si>
    <t>물림률</t>
  </si>
  <si>
    <r>
      <t>Z</t>
    </r>
    <r>
      <rPr>
        <sz val="8"/>
        <color indexed="8"/>
        <rFont val="맑은 고딕"/>
        <family val="3"/>
      </rPr>
      <t>g</t>
    </r>
  </si>
  <si>
    <t> 기본 총 전위계수</t>
  </si>
  <si>
    <t>기본 중심거리</t>
  </si>
  <si>
    <r>
      <t>H</t>
    </r>
    <r>
      <rPr>
        <sz val="8"/>
        <color indexed="8"/>
        <rFont val="맑은 고딕"/>
        <family val="3"/>
      </rPr>
      <t>Ap</t>
    </r>
    <r>
      <rPr>
        <sz val="11"/>
        <color theme="1"/>
        <rFont val="Calibri"/>
        <family val="3"/>
      </rPr>
      <t xml:space="preserve"> = m ( 1 + X</t>
    </r>
    <r>
      <rPr>
        <sz val="8"/>
        <color indexed="8"/>
        <rFont val="맑은 고딕"/>
        <family val="3"/>
      </rPr>
      <t xml:space="preserve">p </t>
    </r>
    <r>
      <rPr>
        <sz val="11"/>
        <color theme="1"/>
        <rFont val="Calibri"/>
        <family val="3"/>
      </rPr>
      <t>)</t>
    </r>
  </si>
  <si>
    <r>
      <t>H</t>
    </r>
    <r>
      <rPr>
        <sz val="8"/>
        <color indexed="8"/>
        <rFont val="맑은 고딕"/>
        <family val="3"/>
      </rPr>
      <t>Ag</t>
    </r>
    <r>
      <rPr>
        <sz val="11"/>
        <color theme="1"/>
        <rFont val="Calibri"/>
        <family val="3"/>
      </rPr>
      <t xml:space="preserve"> = m ( 1 + X</t>
    </r>
    <r>
      <rPr>
        <sz val="8"/>
        <color indexed="8"/>
        <rFont val="맑은 고딕"/>
        <family val="3"/>
      </rPr>
      <t>g</t>
    </r>
    <r>
      <rPr>
        <vertAlign val="subscript"/>
        <sz val="11"/>
        <color indexed="8"/>
        <rFont val="맑은 고딕"/>
        <family val="3"/>
      </rPr>
      <t xml:space="preserve"> </t>
    </r>
    <r>
      <rPr>
        <sz val="11"/>
        <color theme="1"/>
        <rFont val="Calibri"/>
        <family val="3"/>
      </rPr>
      <t>)</t>
    </r>
  </si>
  <si>
    <r>
      <t>H</t>
    </r>
    <r>
      <rPr>
        <sz val="8"/>
        <color indexed="8"/>
        <rFont val="맑은 고딕"/>
        <family val="3"/>
      </rPr>
      <t>Dp</t>
    </r>
    <r>
      <rPr>
        <sz val="11"/>
        <color theme="1"/>
        <rFont val="Calibri"/>
        <family val="3"/>
      </rPr>
      <t xml:space="preserve"> = m ( 1 - X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 xml:space="preserve"> + C )</t>
    </r>
  </si>
  <si>
    <r>
      <t>H</t>
    </r>
    <r>
      <rPr>
        <sz val="8"/>
        <color indexed="8"/>
        <rFont val="맑은 고딕"/>
        <family val="3"/>
      </rPr>
      <t>Dg</t>
    </r>
    <r>
      <rPr>
        <sz val="11"/>
        <color theme="1"/>
        <rFont val="Calibri"/>
        <family val="3"/>
      </rPr>
      <t xml:space="preserve"> = m ( 1 - X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+ C )</t>
    </r>
  </si>
  <si>
    <r>
      <t>D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 xml:space="preserve"> = m Z</t>
    </r>
    <r>
      <rPr>
        <sz val="8"/>
        <color indexed="8"/>
        <rFont val="맑은 고딕"/>
        <family val="3"/>
      </rPr>
      <t>p</t>
    </r>
  </si>
  <si>
    <r>
      <t>D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= m Z</t>
    </r>
    <r>
      <rPr>
        <sz val="8"/>
        <color indexed="8"/>
        <rFont val="맑은 고딕"/>
        <family val="3"/>
      </rPr>
      <t>g</t>
    </r>
  </si>
  <si>
    <r>
      <t>H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 xml:space="preserve"> = H</t>
    </r>
    <r>
      <rPr>
        <sz val="8"/>
        <color indexed="8"/>
        <rFont val="맑은 고딕"/>
        <family val="3"/>
      </rPr>
      <t>Ap</t>
    </r>
    <r>
      <rPr>
        <sz val="11"/>
        <color theme="1"/>
        <rFont val="Calibri"/>
        <family val="3"/>
      </rPr>
      <t xml:space="preserve"> + H</t>
    </r>
    <r>
      <rPr>
        <sz val="8"/>
        <color indexed="8"/>
        <rFont val="맑은 고딕"/>
        <family val="3"/>
      </rPr>
      <t>Dp</t>
    </r>
  </si>
  <si>
    <r>
      <t>H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= H</t>
    </r>
    <r>
      <rPr>
        <sz val="8"/>
        <color indexed="8"/>
        <rFont val="맑은 고딕"/>
        <family val="3"/>
      </rPr>
      <t>A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+ H</t>
    </r>
    <r>
      <rPr>
        <sz val="8"/>
        <color indexed="8"/>
        <rFont val="맑은 고딕"/>
        <family val="3"/>
      </rPr>
      <t>D</t>
    </r>
    <r>
      <rPr>
        <sz val="8"/>
        <color indexed="8"/>
        <rFont val="맑은 고딕"/>
        <family val="3"/>
      </rPr>
      <t>g</t>
    </r>
  </si>
  <si>
    <r>
      <t>D</t>
    </r>
    <r>
      <rPr>
        <sz val="8"/>
        <color indexed="8"/>
        <rFont val="맑은 고딕"/>
        <family val="3"/>
      </rPr>
      <t>op</t>
    </r>
    <r>
      <rPr>
        <sz val="11"/>
        <color theme="1"/>
        <rFont val="Calibri"/>
        <family val="3"/>
      </rPr>
      <t xml:space="preserve"> = D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 xml:space="preserve"> + 2 H</t>
    </r>
    <r>
      <rPr>
        <sz val="8"/>
        <color indexed="8"/>
        <rFont val="맑은 고딕"/>
        <family val="3"/>
      </rPr>
      <t>Ap</t>
    </r>
  </si>
  <si>
    <r>
      <t>D</t>
    </r>
    <r>
      <rPr>
        <sz val="8"/>
        <color indexed="8"/>
        <rFont val="맑은 고딕"/>
        <family val="3"/>
      </rPr>
      <t>o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= D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+ 2 H</t>
    </r>
    <r>
      <rPr>
        <sz val="8"/>
        <color indexed="8"/>
        <rFont val="맑은 고딕"/>
        <family val="3"/>
      </rPr>
      <t>A</t>
    </r>
    <r>
      <rPr>
        <sz val="8"/>
        <color indexed="8"/>
        <rFont val="맑은 고딕"/>
        <family val="3"/>
      </rPr>
      <t>g</t>
    </r>
  </si>
  <si>
    <r>
      <t>D</t>
    </r>
    <r>
      <rPr>
        <sz val="8"/>
        <color indexed="8"/>
        <rFont val="맑은 고딕"/>
        <family val="3"/>
      </rPr>
      <t>Bp</t>
    </r>
    <r>
      <rPr>
        <sz val="11"/>
        <color theme="1"/>
        <rFont val="Calibri"/>
        <family val="3"/>
      </rPr>
      <t xml:space="preserve"> = D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 xml:space="preserve"> cosα</t>
    </r>
    <r>
      <rPr>
        <vertAlign val="subscript"/>
        <sz val="11"/>
        <color indexed="8"/>
        <rFont val="맑은 고딕"/>
        <family val="3"/>
      </rPr>
      <t>0</t>
    </r>
  </si>
  <si>
    <r>
      <t>D</t>
    </r>
    <r>
      <rPr>
        <sz val="8"/>
        <color indexed="8"/>
        <rFont val="맑은 고딕"/>
        <family val="3"/>
      </rPr>
      <t>B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= D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cosα</t>
    </r>
    <r>
      <rPr>
        <vertAlign val="subscript"/>
        <sz val="11"/>
        <color indexed="8"/>
        <rFont val="맑은 고딕"/>
        <family val="3"/>
      </rPr>
      <t>0</t>
    </r>
  </si>
  <si>
    <r>
      <t>t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 xml:space="preserve"> = π m</t>
    </r>
  </si>
  <si>
    <r>
      <t>t</t>
    </r>
    <r>
      <rPr>
        <sz val="8"/>
        <color indexed="8"/>
        <rFont val="맑은 고딕"/>
        <family val="3"/>
      </rPr>
      <t>B</t>
    </r>
    <r>
      <rPr>
        <sz val="11"/>
        <color theme="1"/>
        <rFont val="Calibri"/>
        <family val="3"/>
      </rPr>
      <t>= π m cosα</t>
    </r>
    <r>
      <rPr>
        <vertAlign val="subscript"/>
        <sz val="11"/>
        <color indexed="8"/>
        <rFont val="맑은 고딕"/>
        <family val="3"/>
      </rPr>
      <t>0</t>
    </r>
  </si>
  <si>
    <r>
      <t>e=[ { (D</t>
    </r>
    <r>
      <rPr>
        <sz val="8"/>
        <color indexed="8"/>
        <rFont val="맑은 고딕"/>
        <family val="3"/>
      </rPr>
      <t>o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>/2)</t>
    </r>
    <r>
      <rPr>
        <vertAlign val="superscript"/>
        <sz val="11"/>
        <color indexed="8"/>
        <rFont val="맑은 고딕"/>
        <family val="3"/>
      </rPr>
      <t xml:space="preserve">2 </t>
    </r>
    <r>
      <rPr>
        <sz val="11"/>
        <color theme="1"/>
        <rFont val="Calibri"/>
        <family val="3"/>
      </rPr>
      <t>- (D</t>
    </r>
    <r>
      <rPr>
        <sz val="8"/>
        <color indexed="8"/>
        <rFont val="맑은 고딕"/>
        <family val="3"/>
      </rPr>
      <t>B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>/2)</t>
    </r>
    <r>
      <rPr>
        <vertAlign val="superscript"/>
        <sz val="11"/>
        <color indexed="8"/>
        <rFont val="맑은 고딕"/>
        <family val="3"/>
      </rPr>
      <t xml:space="preserve">2 </t>
    </r>
    <r>
      <rPr>
        <sz val="11"/>
        <color theme="1"/>
        <rFont val="Calibri"/>
        <family val="3"/>
      </rPr>
      <t>}</t>
    </r>
    <r>
      <rPr>
        <vertAlign val="superscript"/>
        <sz val="11"/>
        <color indexed="8"/>
        <rFont val="맑은 고딕"/>
        <family val="3"/>
      </rPr>
      <t xml:space="preserve">0.5 </t>
    </r>
    <r>
      <rPr>
        <sz val="11"/>
        <color theme="1"/>
        <rFont val="Calibri"/>
        <family val="3"/>
      </rPr>
      <t>+ { (D</t>
    </r>
    <r>
      <rPr>
        <sz val="8"/>
        <color indexed="8"/>
        <rFont val="맑은 고딕"/>
        <family val="3"/>
      </rPr>
      <t>o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>/2)</t>
    </r>
    <r>
      <rPr>
        <vertAlign val="superscript"/>
        <sz val="11"/>
        <color indexed="8"/>
        <rFont val="맑은 고딕"/>
        <family val="3"/>
      </rPr>
      <t xml:space="preserve">2 </t>
    </r>
    <r>
      <rPr>
        <sz val="11"/>
        <color theme="1"/>
        <rFont val="Calibri"/>
        <family val="3"/>
      </rPr>
      <t>- (D</t>
    </r>
    <r>
      <rPr>
        <sz val="8"/>
        <color indexed="8"/>
        <rFont val="맑은 고딕"/>
        <family val="3"/>
      </rPr>
      <t>B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>/2)</t>
    </r>
    <r>
      <rPr>
        <vertAlign val="superscript"/>
        <sz val="11"/>
        <color indexed="8"/>
        <rFont val="맑은 고딕"/>
        <family val="3"/>
      </rPr>
      <t xml:space="preserve">2 </t>
    </r>
    <r>
      <rPr>
        <sz val="11"/>
        <color theme="1"/>
        <rFont val="Calibri"/>
        <family val="3"/>
      </rPr>
      <t>}</t>
    </r>
    <r>
      <rPr>
        <vertAlign val="superscript"/>
        <sz val="11"/>
        <color indexed="8"/>
        <rFont val="맑은 고딕"/>
        <family val="3"/>
      </rPr>
      <t xml:space="preserve">0.5 </t>
    </r>
    <r>
      <rPr>
        <sz val="11"/>
        <color theme="1"/>
        <rFont val="Calibri"/>
        <family val="3"/>
      </rPr>
      <t>- L</t>
    </r>
    <r>
      <rPr>
        <sz val="8"/>
        <color indexed="8"/>
        <rFont val="맑은 고딕"/>
        <family val="3"/>
      </rPr>
      <t xml:space="preserve">s </t>
    </r>
    <r>
      <rPr>
        <sz val="11"/>
        <color theme="1"/>
        <rFont val="Calibri"/>
        <family val="3"/>
      </rPr>
      <t>sinα</t>
    </r>
    <r>
      <rPr>
        <vertAlign val="subscript"/>
        <sz val="11"/>
        <color indexed="8"/>
        <rFont val="맑은 고딕"/>
        <family val="3"/>
      </rPr>
      <t>w</t>
    </r>
    <r>
      <rPr>
        <sz val="11"/>
        <color theme="1"/>
        <rFont val="Calibri"/>
        <family val="3"/>
      </rPr>
      <t xml:space="preserve"> ] / tB</t>
    </r>
  </si>
  <si>
    <r>
      <t>D</t>
    </r>
    <r>
      <rPr>
        <sz val="8"/>
        <color indexed="8"/>
        <rFont val="맑은 고딕"/>
        <family val="3"/>
      </rPr>
      <t>rp</t>
    </r>
    <r>
      <rPr>
        <sz val="11"/>
        <color theme="1"/>
        <rFont val="Calibri"/>
        <family val="3"/>
      </rPr>
      <t xml:space="preserve"> = D</t>
    </r>
    <r>
      <rPr>
        <sz val="8"/>
        <color indexed="8"/>
        <rFont val="맑은 고딕"/>
        <family val="3"/>
      </rPr>
      <t>p</t>
    </r>
    <r>
      <rPr>
        <sz val="11"/>
        <color theme="1"/>
        <rFont val="Calibri"/>
        <family val="3"/>
      </rPr>
      <t xml:space="preserve"> - 2 H</t>
    </r>
    <r>
      <rPr>
        <sz val="8"/>
        <color indexed="8"/>
        <rFont val="맑은 고딕"/>
        <family val="3"/>
      </rPr>
      <t>Dp</t>
    </r>
  </si>
  <si>
    <r>
      <t>D</t>
    </r>
    <r>
      <rPr>
        <sz val="8"/>
        <color indexed="8"/>
        <rFont val="맑은 고딕"/>
        <family val="3"/>
      </rPr>
      <t>r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= D</t>
    </r>
    <r>
      <rPr>
        <sz val="8"/>
        <color indexed="8"/>
        <rFont val="맑은 고딕"/>
        <family val="3"/>
      </rPr>
      <t>g</t>
    </r>
    <r>
      <rPr>
        <sz val="11"/>
        <color theme="1"/>
        <rFont val="Calibri"/>
        <family val="3"/>
      </rPr>
      <t xml:space="preserve"> - 2 H</t>
    </r>
    <r>
      <rPr>
        <sz val="8"/>
        <color indexed="8"/>
        <rFont val="맑은 고딕"/>
        <family val="3"/>
      </rPr>
      <t>D</t>
    </r>
    <r>
      <rPr>
        <sz val="8"/>
        <color indexed="8"/>
        <rFont val="맑은 고딕"/>
        <family val="3"/>
      </rPr>
      <t>g</t>
    </r>
  </si>
  <si>
    <r>
      <t xml:space="preserve">     * 사용법 :  </t>
    </r>
    <r>
      <rPr>
        <sz val="11"/>
        <color indexed="15"/>
        <rFont val="맑은 고딕"/>
        <family val="3"/>
      </rPr>
      <t>█</t>
    </r>
    <r>
      <rPr>
        <sz val="11"/>
        <color theme="1"/>
        <rFont val="Calibri"/>
        <family val="3"/>
      </rPr>
      <t xml:space="preserve">색의 값을 사용자가 입력하고 </t>
    </r>
    <r>
      <rPr>
        <sz val="11"/>
        <color indexed="13"/>
        <rFont val="맑은 고딕"/>
        <family val="3"/>
      </rPr>
      <t>█</t>
    </r>
    <r>
      <rPr>
        <sz val="11"/>
        <color theme="1"/>
        <rFont val="Calibri"/>
        <family val="3"/>
      </rPr>
      <t xml:space="preserve">색의 값을 보고 </t>
    </r>
    <r>
      <rPr>
        <sz val="11"/>
        <color indexed="11"/>
        <rFont val="맑은 고딕"/>
        <family val="3"/>
      </rPr>
      <t>█</t>
    </r>
    <r>
      <rPr>
        <sz val="11"/>
        <color theme="1"/>
        <rFont val="Calibri"/>
        <family val="3"/>
      </rPr>
      <t xml:space="preserve">색의 값을 결정합니다.                                              </t>
    </r>
    <r>
      <rPr>
        <sz val="8"/>
        <color indexed="12"/>
        <rFont val="맑은 고딕"/>
        <family val="3"/>
      </rPr>
      <t>Ver 1.0 ,   출처 : http://cyg.kr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</si>
</sst>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vertAlign val="subscript"/>
      <sz val="11"/>
      <color indexed="8"/>
      <name val="맑은 고딕"/>
      <family val="3"/>
    </font>
    <font>
      <sz val="8"/>
      <name val="맑은 고딕"/>
      <family val="3"/>
    </font>
    <font>
      <sz val="8"/>
      <color indexed="8"/>
      <name val="맑은 고딕"/>
      <family val="3"/>
    </font>
    <font>
      <sz val="6"/>
      <color indexed="8"/>
      <name val="맑은 고딕"/>
      <family val="3"/>
    </font>
    <font>
      <sz val="10"/>
      <color indexed="10"/>
      <name val="맑은 고딕"/>
      <family val="3"/>
    </font>
    <font>
      <sz val="11"/>
      <color indexed="15"/>
      <name val="맑은 고딕"/>
      <family val="3"/>
    </font>
    <font>
      <sz val="11"/>
      <color indexed="11"/>
      <name val="맑은 고딕"/>
      <family val="3"/>
    </font>
    <font>
      <sz val="11"/>
      <color indexed="13"/>
      <name val="맑은 고딕"/>
      <family val="3"/>
    </font>
    <font>
      <vertAlign val="superscript"/>
      <sz val="11"/>
      <color indexed="8"/>
      <name val="맑은 고딕"/>
      <family val="3"/>
    </font>
    <font>
      <sz val="8"/>
      <color indexed="12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rgb="FFFF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NumberFormat="1" applyFill="1" applyBorder="1" applyAlignment="1" applyProtection="1">
      <alignment horizontal="center" vertical="center" wrapText="1"/>
      <protection locked="0"/>
    </xf>
    <xf numFmtId="0" fontId="0" fillId="35" borderId="11" xfId="0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35" borderId="1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36" fillId="37" borderId="15" xfId="0" applyFont="1" applyFill="1" applyBorder="1" applyAlignment="1">
      <alignment horizontal="center" vertical="center" wrapText="1"/>
    </xf>
    <xf numFmtId="0" fontId="36" fillId="37" borderId="16" xfId="0" applyFont="1" applyFill="1" applyBorder="1" applyAlignment="1">
      <alignment horizontal="center" vertical="center" wrapText="1"/>
    </xf>
    <xf numFmtId="0" fontId="36" fillId="37" borderId="17" xfId="0" applyFont="1" applyFill="1" applyBorder="1" applyAlignment="1">
      <alignment horizontal="center" vertical="center" wrapText="1"/>
    </xf>
    <xf numFmtId="0" fontId="36" fillId="37" borderId="18" xfId="0" applyFont="1" applyFill="1" applyBorder="1" applyAlignment="1">
      <alignment horizontal="center" vertical="center" wrapText="1"/>
    </xf>
    <xf numFmtId="0" fontId="36" fillId="37" borderId="13" xfId="0" applyFont="1" applyFill="1" applyBorder="1" applyAlignment="1">
      <alignment horizontal="center" vertical="center" wrapText="1"/>
    </xf>
    <xf numFmtId="0" fontId="36" fillId="37" borderId="14" xfId="0" applyFont="1" applyFill="1" applyBorder="1" applyAlignment="1">
      <alignment horizontal="center" vertical="center" wrapText="1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3" xfId="0" applyNumberForma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2.57421875" style="0" customWidth="1"/>
    <col min="2" max="2" width="15.57421875" style="0" customWidth="1"/>
    <col min="3" max="4" width="44.57421875" style="0" customWidth="1"/>
    <col min="5" max="6" width="7.7109375" style="0" customWidth="1"/>
    <col min="7" max="7" width="9.00390625" style="0" customWidth="1"/>
  </cols>
  <sheetData>
    <row r="1" spans="1:6" ht="16.5" customHeight="1">
      <c r="A1" s="24" t="s">
        <v>0</v>
      </c>
      <c r="B1" s="25"/>
      <c r="C1" s="28" t="str">
        <f>IF(Zg&gt;0,IF(ABS(Xp)+ABS(Xg)=0,"표 준 평 기 어 계 산 식 과 기 호","전 위 기 어 계 산 식 과 기 호"),IF(ABS(Xp)+ABS(Xg)=0,"내 접 기 어 계 산 식 과 기 호","내 접 전 위 기 어 계 산 식 과 기 호"))</f>
        <v>전 위 기 어 계 산 식 과 기 호</v>
      </c>
      <c r="D1" s="29"/>
      <c r="E1" s="28" t="s">
        <v>4</v>
      </c>
      <c r="F1" s="29"/>
    </row>
    <row r="2" spans="1:6" ht="16.5" customHeight="1">
      <c r="A2" s="26"/>
      <c r="B2" s="27"/>
      <c r="C2" s="15" t="s">
        <v>1</v>
      </c>
      <c r="D2" s="15" t="str">
        <f>IF(Zg&gt;0,"기 어","내 접 기 어")</f>
        <v>기 어</v>
      </c>
      <c r="E2" s="15" t="s">
        <v>21</v>
      </c>
      <c r="F2" s="15" t="str">
        <f>IF(Zg&gt;0,"기 어","내 기 어")</f>
        <v>기 어</v>
      </c>
    </row>
    <row r="3" spans="1:6" ht="16.5" customHeight="1">
      <c r="A3" s="6">
        <f>$A2+1</f>
        <v>1</v>
      </c>
      <c r="B3" s="6" t="s">
        <v>22</v>
      </c>
      <c r="C3" s="6" t="str">
        <f>IF(OR(Zp&lt;1,Zp-INT(Zp)&gt;0),"0이나 음수가 아닌 자연수를 입력하십시요.","Zp")</f>
        <v>Zp</v>
      </c>
      <c r="D3" s="6" t="s">
        <v>48</v>
      </c>
      <c r="E3" s="3">
        <v>19</v>
      </c>
      <c r="F3" s="3">
        <v>24</v>
      </c>
    </row>
    <row r="4" spans="1:6" ht="16.5" customHeight="1">
      <c r="A4" s="6">
        <f>$A3+1</f>
        <v>2</v>
      </c>
      <c r="B4" s="6" t="s">
        <v>23</v>
      </c>
      <c r="C4" s="16" t="str">
        <f>IF(m&lt;=0,"0보다 큰수를 입력하십시요.","m")</f>
        <v>m</v>
      </c>
      <c r="D4" s="17"/>
      <c r="E4" s="30">
        <v>2</v>
      </c>
      <c r="F4" s="31"/>
    </row>
    <row r="5" spans="1:6" ht="16.5" customHeight="1">
      <c r="A5" s="6">
        <f>$A4+1</f>
        <v>3</v>
      </c>
      <c r="B5" s="6" t="s">
        <v>24</v>
      </c>
      <c r="C5" s="16" t="str">
        <f>IF(α0&lt;=0,"0보다 큰수를 입력하십시요.","α。")</f>
        <v>α。</v>
      </c>
      <c r="D5" s="17"/>
      <c r="E5" s="30">
        <v>20</v>
      </c>
      <c r="F5" s="31"/>
    </row>
    <row r="6" spans="1:6" ht="16.5" customHeight="1">
      <c r="A6" s="6">
        <f aca="true" t="shared" si="0" ref="A6:A11">$A5+1</f>
        <v>4</v>
      </c>
      <c r="B6" s="6" t="s">
        <v>25</v>
      </c>
      <c r="C6" s="16" t="str">
        <f>IF(OR(С&lt;0.25,С&gt;0.35),"틈새비율 C는 0.25~0.35 값을 사용하며 기본은 0.25입니다. ","C")</f>
        <v>C</v>
      </c>
      <c r="D6" s="17"/>
      <c r="E6" s="30">
        <v>0.25</v>
      </c>
      <c r="F6" s="31"/>
    </row>
    <row r="7" spans="1:6" ht="16.5" customHeight="1">
      <c r="A7" s="4">
        <f>$A6+1</f>
        <v>5</v>
      </c>
      <c r="B7" s="14" t="s">
        <v>50</v>
      </c>
      <c r="C7" s="46" t="str">
        <f>IF(Zg&gt;0,"Lo = m ( Zp + Zg ) / 2","Lo = m ( Zg - Zp ) / 2")</f>
        <v>Lo = m ( Zp + Zg ) / 2</v>
      </c>
      <c r="D7" s="23"/>
      <c r="E7" s="22">
        <f>IF(Zg&gt;0,m*(Zp+Zg)/2,m*(ABS(Zg)-Zp)/2)</f>
        <v>43</v>
      </c>
      <c r="F7" s="23"/>
    </row>
    <row r="8" spans="1:6" ht="16.5" customHeight="1">
      <c r="A8" s="5">
        <f>$A7+1</f>
        <v>6</v>
      </c>
      <c r="B8" s="5" t="s">
        <v>27</v>
      </c>
      <c r="C8" s="18" t="s">
        <v>10</v>
      </c>
      <c r="D8" s="19"/>
      <c r="E8" s="32">
        <v>45</v>
      </c>
      <c r="F8" s="33"/>
    </row>
    <row r="9" spans="1:6" ht="16.5" customHeight="1">
      <c r="A9" s="4">
        <f t="shared" si="0"/>
        <v>7</v>
      </c>
      <c r="B9" s="4" t="s">
        <v>49</v>
      </c>
      <c r="C9" s="42" t="str">
        <f>IF(Zg&gt;0,"Xs = Ls / m - ( Zp + Zg ) / 2","Xs = Ls / m - ( Zg - Zp ) / 2")</f>
        <v>Xs = Ls / m - ( Zp + Zg ) / 2</v>
      </c>
      <c r="D9" s="43"/>
      <c r="E9" s="44">
        <f>IF(Zg&gt;0,Ls/m-(Zp+Zg)/2,Ls/m-(ABS(Zg)-Zp)/2)</f>
        <v>1</v>
      </c>
      <c r="F9" s="45"/>
    </row>
    <row r="10" spans="1:6" ht="16.5" customHeight="1">
      <c r="A10" s="1">
        <f t="shared" si="0"/>
        <v>8</v>
      </c>
      <c r="B10" s="1" t="s">
        <v>28</v>
      </c>
      <c r="C10" s="5" t="s">
        <v>2</v>
      </c>
      <c r="D10" s="12" t="str">
        <f>IF(Zg&gt;0,IF(Xs-Xp=Xg,"Xg = Xs - Xp","Xg는 계산값이 아닙니다."),IF(Xs+Xp=Xg,"Xg = Xs + Xp","Xg는 계산값이 아닙니다."))</f>
        <v>Xg = Xs - Xp</v>
      </c>
      <c r="E10" s="2">
        <v>1</v>
      </c>
      <c r="F10" s="13">
        <f>IF(Zg&gt;0,Xs-Xp,Xs+Xp)</f>
        <v>0</v>
      </c>
    </row>
    <row r="11" spans="1:6" ht="16.5" customHeight="1">
      <c r="A11" s="8">
        <f t="shared" si="0"/>
        <v>9</v>
      </c>
      <c r="B11" s="8" t="s">
        <v>11</v>
      </c>
      <c r="C11" s="8" t="s">
        <v>43</v>
      </c>
      <c r="D11" s="8" t="s">
        <v>12</v>
      </c>
      <c r="E11" s="8">
        <f>m*Xp</f>
        <v>2</v>
      </c>
      <c r="F11" s="8">
        <f>m*Xg</f>
        <v>0</v>
      </c>
    </row>
    <row r="12" spans="1:6" ht="16.5" customHeight="1">
      <c r="A12" s="8">
        <f aca="true" t="shared" si="1" ref="A12:A30">$A11+1</f>
        <v>10</v>
      </c>
      <c r="B12" s="8" t="s">
        <v>29</v>
      </c>
      <c r="C12" s="20" t="str">
        <f>IF(Zg&gt;0,IF(Xs-Xp=Xg,"αw = cosˉ¹[ ( Zp + Zg ) cosα。/ { Zp + Zg + 2 (Xp + Xg) } ]","αw = cosˉ¹{ m ( Zp + Zg ) cosα。/ 2 Ls }"),IF(Xs+Xp=Xg,"αw = cosˉ¹[ ( Zg - Zp ) cosα。/ { Zg - Zp + 2 (Xg - Xp) } ]","αw = cosˉ¹{ m ( Zg - Zp ) cosα。/ 2 Ls }"))</f>
        <v>αw = cosˉ¹[ ( Zp + Zg ) cosα。/ { Zp + Zg + 2 (Xp + Xg) } ]</v>
      </c>
      <c r="D12" s="21"/>
      <c r="E12" s="20">
        <f>IF(Zg&gt;0,IF(Xs-Xp=Xg,DEGREES(ACOS((Zp+Zg)*COS(RADIANS(α0))/(Zp+Zg+2*(Xp+Xg)))),DEGREES(ACOS(m*(Zp+Zg)*COS(RADIANS(α0))/(2*Ls)))),IF(Xs+Xp=Xg,DEGREES(ACOS((ABS(Zg)-Zp)*COS(RADIANS(α0))/(ABS(Zg)-Zp+2*(Xg-Xp)))),DEGREES(ACOS(m*(ABS(Zg)-Zp)*COS(RADIANS(α0))/(2*Ls)))))</f>
        <v>26.112899674716182</v>
      </c>
      <c r="F12" s="21"/>
    </row>
    <row r="13" spans="1:6" ht="16.5" customHeight="1">
      <c r="A13" s="6">
        <f t="shared" si="1"/>
        <v>11</v>
      </c>
      <c r="B13" s="6" t="s">
        <v>16</v>
      </c>
      <c r="C13" s="6" t="s">
        <v>13</v>
      </c>
      <c r="D13" s="6" t="s">
        <v>14</v>
      </c>
      <c r="E13" s="3">
        <v>0</v>
      </c>
      <c r="F13" s="3">
        <v>0</v>
      </c>
    </row>
    <row r="14" spans="1:6" s="7" customFormat="1" ht="16.5" customHeight="1">
      <c r="A14" s="10">
        <f t="shared" si="1"/>
        <v>12</v>
      </c>
      <c r="B14" s="10" t="s">
        <v>26</v>
      </c>
      <c r="C14" s="10" t="s">
        <v>44</v>
      </c>
      <c r="D14" s="10" t="s">
        <v>45</v>
      </c>
      <c r="E14" s="10">
        <f>m*Bp</f>
        <v>0</v>
      </c>
      <c r="F14" s="10">
        <f>m*Bg</f>
        <v>0</v>
      </c>
    </row>
    <row r="15" spans="1:6" ht="16.5" customHeight="1">
      <c r="A15" s="8">
        <f t="shared" si="1"/>
        <v>13</v>
      </c>
      <c r="B15" s="8" t="s">
        <v>15</v>
      </c>
      <c r="C15" s="20" t="str">
        <f>IF(Zg&gt;0,"Lв = 2 Ls sinαw - m [ (Zp+Zg) (αw-α。) cosα。+ { 2 (Xp+Xg)+Zp+Zg } sinα。- Bp - Bg) ]","Lв = m [ { Zg-Zp+2(Xg-Xp) } sinα。+ (αw-α。) (Zg-Zp) cosα。+ Bp + Bg ] - 2 Ls sinαw")</f>
        <v>Lв = 2 Ls sinαw - m [ (Zp+Zg) (αw-α。) cosα。+ { 2 (Xp+Xg)+Zp+Zg } sinα。- Bp - Bg) ]</v>
      </c>
      <c r="D15" s="21"/>
      <c r="E15" s="20">
        <f>IF(Zg&gt;0,2*Ls*SIN(RADIANS(αw))-(m*((Zp+ABS(Zg))*RADIANS(αw-α0)*COS(RADIANS(α0))+(2*(Xp+Xg)+Zp+ABS(Zg))*SIN(RADIANS(α0))-Bp-Bg)),m*((ABS(Zg)-Zp+2*(Xg-Xp))*SIN(RADIANS(α0))+RADIANS(αw-α0)*(ABS(Zg)-Zp)*COS(RADIANS(α0))+Bg+Bp)-2*Ls*SIN(RADIANS(αw)))</f>
        <v>0.20889033416590763</v>
      </c>
      <c r="F15" s="21"/>
    </row>
    <row r="16" spans="1:6" ht="16.5" customHeight="1">
      <c r="A16" s="8">
        <f t="shared" si="1"/>
        <v>14</v>
      </c>
      <c r="B16" s="9" t="s">
        <v>8</v>
      </c>
      <c r="C16" s="34" t="s">
        <v>46</v>
      </c>
      <c r="D16" s="35"/>
      <c r="E16" s="34">
        <f>m*С</f>
        <v>0.5</v>
      </c>
      <c r="F16" s="35"/>
    </row>
    <row r="17" spans="1:6" ht="16.5" customHeight="1">
      <c r="A17" s="8">
        <f t="shared" si="1"/>
        <v>15</v>
      </c>
      <c r="B17" s="8" t="s">
        <v>6</v>
      </c>
      <c r="C17" s="8" t="s">
        <v>51</v>
      </c>
      <c r="D17" s="8" t="s">
        <v>52</v>
      </c>
      <c r="E17" s="8">
        <f>m*(1+Xp)</f>
        <v>4</v>
      </c>
      <c r="F17" s="8">
        <f>m*(1+Xg)</f>
        <v>2</v>
      </c>
    </row>
    <row r="18" spans="1:6" ht="16.5" customHeight="1">
      <c r="A18" s="8">
        <f t="shared" si="1"/>
        <v>16</v>
      </c>
      <c r="B18" s="8" t="s">
        <v>7</v>
      </c>
      <c r="C18" s="8" t="s">
        <v>53</v>
      </c>
      <c r="D18" s="8" t="s">
        <v>54</v>
      </c>
      <c r="E18" s="8">
        <f>m*(1-Xp+С)</f>
        <v>0.5</v>
      </c>
      <c r="F18" s="8">
        <f>m*(1-Xg+С)</f>
        <v>2.5</v>
      </c>
    </row>
    <row r="19" spans="1:6" ht="16.5" customHeight="1">
      <c r="A19" s="8">
        <f t="shared" si="1"/>
        <v>17</v>
      </c>
      <c r="B19" s="8" t="s">
        <v>35</v>
      </c>
      <c r="C19" s="8" t="s">
        <v>57</v>
      </c>
      <c r="D19" s="8" t="s">
        <v>58</v>
      </c>
      <c r="E19" s="8">
        <f>HAp+HDp</f>
        <v>4.5</v>
      </c>
      <c r="F19" s="8">
        <f>HAg+HDg</f>
        <v>4.5</v>
      </c>
    </row>
    <row r="20" spans="1:6" ht="16.5" customHeight="1">
      <c r="A20" s="8">
        <f t="shared" si="1"/>
        <v>18</v>
      </c>
      <c r="B20" s="8" t="s">
        <v>30</v>
      </c>
      <c r="C20" s="8" t="s">
        <v>55</v>
      </c>
      <c r="D20" s="8" t="s">
        <v>56</v>
      </c>
      <c r="E20" s="8">
        <f>m*Zp</f>
        <v>38</v>
      </c>
      <c r="F20" s="8">
        <f>m*ABS(Zg)</f>
        <v>48</v>
      </c>
    </row>
    <row r="21" spans="1:6" ht="16.5" customHeight="1">
      <c r="A21" s="8">
        <f t="shared" si="1"/>
        <v>19</v>
      </c>
      <c r="B21" s="8" t="s">
        <v>36</v>
      </c>
      <c r="C21" s="8" t="s">
        <v>59</v>
      </c>
      <c r="D21" s="8" t="s">
        <v>60</v>
      </c>
      <c r="E21" s="8">
        <f>Dp+2*HAp</f>
        <v>46</v>
      </c>
      <c r="F21" s="8">
        <f>Dg+2*HAg</f>
        <v>52</v>
      </c>
    </row>
    <row r="22" spans="1:6" ht="16.5" customHeight="1">
      <c r="A22" s="8">
        <f>$A21+1</f>
        <v>20</v>
      </c>
      <c r="B22" s="8" t="s">
        <v>37</v>
      </c>
      <c r="C22" s="8" t="s">
        <v>66</v>
      </c>
      <c r="D22" s="8" t="s">
        <v>67</v>
      </c>
      <c r="E22" s="8">
        <f>Dp-2*HDp</f>
        <v>37</v>
      </c>
      <c r="F22" s="8">
        <f>Dg-2*HDg</f>
        <v>43</v>
      </c>
    </row>
    <row r="23" spans="1:6" ht="16.5" customHeight="1">
      <c r="A23" s="8">
        <f>$A22+1</f>
        <v>21</v>
      </c>
      <c r="B23" s="8" t="s">
        <v>31</v>
      </c>
      <c r="C23" s="8" t="s">
        <v>61</v>
      </c>
      <c r="D23" s="8" t="s">
        <v>62</v>
      </c>
      <c r="E23" s="8">
        <f>Dp*COS(RADIANS(α0))</f>
        <v>35.70831958986452</v>
      </c>
      <c r="F23" s="8">
        <f>Dg*COS(RADIANS(α0))</f>
        <v>45.105245797723605</v>
      </c>
    </row>
    <row r="24" spans="1:6" ht="16.5" customHeight="1">
      <c r="A24" s="8">
        <f t="shared" si="1"/>
        <v>22</v>
      </c>
      <c r="B24" s="8" t="s">
        <v>32</v>
      </c>
      <c r="C24" s="20" t="s">
        <v>63</v>
      </c>
      <c r="D24" s="21"/>
      <c r="E24" s="20">
        <f>PI()*m</f>
        <v>6.283185307179586</v>
      </c>
      <c r="F24" s="21"/>
    </row>
    <row r="25" spans="1:6" ht="16.5" customHeight="1">
      <c r="A25" s="8">
        <f t="shared" si="1"/>
        <v>23</v>
      </c>
      <c r="B25" s="8" t="s">
        <v>33</v>
      </c>
      <c r="C25" s="20" t="s">
        <v>64</v>
      </c>
      <c r="D25" s="21"/>
      <c r="E25" s="20">
        <f>PI()*m*COS(RADIANS(α0))</f>
        <v>5.904262868187098</v>
      </c>
      <c r="F25" s="21"/>
    </row>
    <row r="26" spans="1:6" ht="16.5" customHeight="1">
      <c r="A26" s="8">
        <f t="shared" si="1"/>
        <v>24</v>
      </c>
      <c r="B26" s="8" t="s">
        <v>38</v>
      </c>
      <c r="C26" s="8" t="s">
        <v>17</v>
      </c>
      <c r="D26" s="8" t="s">
        <v>18</v>
      </c>
      <c r="E26" s="8">
        <f>tp/2+2*m*Xp*TAN(RADIANS(α0))-m*Bp/COS(RADIANS(α0))</f>
        <v>4.5974735906546025</v>
      </c>
      <c r="F26" s="8">
        <f>tp/2+2*m*Xg*TAN(RADIANS(α0))-m*Bg/COS(RADIANS(α0))</f>
        <v>3.141592653589793</v>
      </c>
    </row>
    <row r="27" spans="1:6" ht="16.5" customHeight="1">
      <c r="A27" s="8">
        <f t="shared" si="1"/>
        <v>25</v>
      </c>
      <c r="B27" s="8" t="s">
        <v>39</v>
      </c>
      <c r="C27" s="8" t="s">
        <v>3</v>
      </c>
      <c r="D27" s="8" t="s">
        <v>9</v>
      </c>
      <c r="E27" s="8">
        <f>IF(Xp&gt;0,INT((α0*Zp/180)+2),INT((α0*Zp/180)+1))</f>
        <v>4</v>
      </c>
      <c r="F27" s="8">
        <f>IF(Xg&gt;0,INT((α0*ABS(Zg)/180)+2),INT((α0*ABS(Zg)/180)+1))</f>
        <v>3</v>
      </c>
    </row>
    <row r="28" spans="1:6" ht="16.5" customHeight="1">
      <c r="A28" s="8">
        <f t="shared" si="1"/>
        <v>26</v>
      </c>
      <c r="B28" s="11" t="s">
        <v>34</v>
      </c>
      <c r="C28" s="11" t="s">
        <v>19</v>
      </c>
      <c r="D28" s="11" t="s">
        <v>20</v>
      </c>
      <c r="E28" s="11">
        <f>m*COS(RADIANS(α0))*(PI()*(Zmp-0.5)+Zp*(TAN(RADIANS(α0))-RADIANS(α0)))+2*Xp*m*SIN(RADIANS(α0))-m*Bp</f>
        <v>22.56521111438239</v>
      </c>
      <c r="F28" s="11">
        <f>m*COS(RADIANS(α0))*(PI()*(Zmg-0.5)+ABS(Zg)*(TAN(RADIANS(α0))-RADIANS(α0)))+2*Xg*m*SIN(RADIANS(α0))-m*Bg</f>
        <v>15.432923068267584</v>
      </c>
    </row>
    <row r="29" spans="1:6" ht="16.5" customHeight="1">
      <c r="A29" s="8">
        <f t="shared" si="1"/>
        <v>27</v>
      </c>
      <c r="B29" s="8" t="s">
        <v>40</v>
      </c>
      <c r="C29" s="8" t="s">
        <v>41</v>
      </c>
      <c r="D29" s="8" t="s">
        <v>42</v>
      </c>
      <c r="E29" s="8">
        <f>m*Zp*SIN(Sp/(m*Zp))</f>
        <v>4.586265763416576</v>
      </c>
      <c r="F29" s="8">
        <f>m*ABS(Zg)*SIN(Sg/(m*ABS(Zg)))</f>
        <v>3.1393502030468667</v>
      </c>
    </row>
    <row r="30" spans="1:6" ht="16.5" customHeight="1">
      <c r="A30" s="8">
        <f t="shared" si="1"/>
        <v>28</v>
      </c>
      <c r="B30" s="8" t="s">
        <v>47</v>
      </c>
      <c r="C30" s="20" t="s">
        <v>65</v>
      </c>
      <c r="D30" s="21"/>
      <c r="E30" s="20">
        <f>(((Dop/2)^2-(DBp/2)^2)^0.5+((Dog/2)^2-(DBg/2)^2)^0.5-Ls*SIN(RADIANS(αw)))/tB</f>
        <v>1.292358796112839</v>
      </c>
      <c r="F30" s="21"/>
    </row>
    <row r="31" spans="1:6" ht="16.5" customHeight="1">
      <c r="A31" s="36" t="s">
        <v>5</v>
      </c>
      <c r="B31" s="37"/>
      <c r="C31" s="37"/>
      <c r="D31" s="37"/>
      <c r="E31" s="37"/>
      <c r="F31" s="38"/>
    </row>
    <row r="32" spans="1:6" ht="16.5">
      <c r="A32" s="39" t="s">
        <v>68</v>
      </c>
      <c r="B32" s="40"/>
      <c r="C32" s="40"/>
      <c r="D32" s="40"/>
      <c r="E32" s="40"/>
      <c r="F32" s="41"/>
    </row>
  </sheetData>
  <sheetProtection sheet="1" formatCells="0" formatColumns="0" formatRows="0" insertColumns="0" insertRows="0" insertHyperlinks="0" deleteColumns="0" deleteRows="0" sort="0" autoFilter="0" pivotTables="0"/>
  <mergeCells count="29">
    <mergeCell ref="C16:D16"/>
    <mergeCell ref="A31:F31"/>
    <mergeCell ref="A32:F32"/>
    <mergeCell ref="C5:D5"/>
    <mergeCell ref="E5:F5"/>
    <mergeCell ref="C9:D9"/>
    <mergeCell ref="E9:F9"/>
    <mergeCell ref="E16:F16"/>
    <mergeCell ref="C7:D7"/>
    <mergeCell ref="C30:D30"/>
    <mergeCell ref="E30:F30"/>
    <mergeCell ref="A1:B2"/>
    <mergeCell ref="C1:D1"/>
    <mergeCell ref="E1:F1"/>
    <mergeCell ref="C4:D4"/>
    <mergeCell ref="E4:F4"/>
    <mergeCell ref="E6:F6"/>
    <mergeCell ref="C15:D15"/>
    <mergeCell ref="E8:F8"/>
    <mergeCell ref="C6:D6"/>
    <mergeCell ref="C8:D8"/>
    <mergeCell ref="E15:F15"/>
    <mergeCell ref="C24:D24"/>
    <mergeCell ref="E24:F24"/>
    <mergeCell ref="C25:D25"/>
    <mergeCell ref="E25:F25"/>
    <mergeCell ref="C12:D12"/>
    <mergeCell ref="E12:F12"/>
    <mergeCell ref="E7:F7"/>
  </mergeCells>
  <printOptions/>
  <pageMargins left="0.7" right="0.7" top="0.75" bottom="0.75" header="0.3" footer="0.3"/>
  <pageSetup horizontalDpi="600" verticalDpi="600" orientation="portrait" paperSize="9" r:id="rId1"/>
  <ignoredErrors>
    <ignoredError sqref="F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2009-06-06T03:06:20Z</dcterms:created>
  <dcterms:modified xsi:type="dcterms:W3CDTF">2010-10-01T02:01:16Z</dcterms:modified>
  <cp:category/>
  <cp:version/>
  <cp:contentType/>
  <cp:contentStatus/>
</cp:coreProperties>
</file>